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heoadd-my.sharepoint.com/personal/oadd_oadd_org/Documents/SCDSN/Finance/2024-25/Treasurers Reports/"/>
    </mc:Choice>
  </mc:AlternateContent>
  <xr:revisionPtr revIDLastSave="42" documentId="8_{DBD9BC14-459D-49E2-ADBF-57903B4DBDD2}" xr6:coauthVersionLast="47" xr6:coauthVersionMax="47" xr10:uidLastSave="{8C510BEA-135F-48B8-822C-4AD20358C8E5}"/>
  <bookViews>
    <workbookView xWindow="-120" yWindow="-120" windowWidth="29040" windowHeight="15720" activeTab="1" xr2:uid="{00000000-000D-0000-FFFF-FFFF00000000}"/>
  </bookViews>
  <sheets>
    <sheet name="YTD Budget Variance" sheetId="4" r:id="rId1"/>
    <sheet name="Treasurers report" sheetId="1" r:id="rId2"/>
    <sheet name="Investment report" sheetId="3" r:id="rId3"/>
    <sheet name="monthly investment chang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4" l="1"/>
  <c r="C11" i="4"/>
  <c r="C61" i="2"/>
  <c r="C60" i="2"/>
  <c r="E53" i="2" l="1"/>
  <c r="B27" i="4"/>
  <c r="F27" i="4" s="1"/>
  <c r="D27" i="4"/>
  <c r="F26" i="4"/>
  <c r="E26" i="4"/>
  <c r="F25" i="4"/>
  <c r="E25" i="4"/>
  <c r="F24" i="4"/>
  <c r="E24" i="4"/>
  <c r="F23" i="4"/>
  <c r="E23" i="4"/>
  <c r="F22" i="4"/>
  <c r="E22" i="4"/>
  <c r="F20" i="4"/>
  <c r="E20" i="4"/>
  <c r="F19" i="4"/>
  <c r="E19" i="4"/>
  <c r="F18" i="4"/>
  <c r="E18" i="4"/>
  <c r="F17" i="4"/>
  <c r="E17" i="4"/>
  <c r="F16" i="4"/>
  <c r="E16" i="4"/>
  <c r="D11" i="4"/>
  <c r="D13" i="4" s="1"/>
  <c r="D29" i="4" s="1"/>
  <c r="C13" i="4"/>
  <c r="B11" i="4"/>
  <c r="B13" i="4" s="1"/>
  <c r="F10" i="4"/>
  <c r="E10" i="4"/>
  <c r="F9" i="4"/>
  <c r="E9" i="4"/>
  <c r="F8" i="4"/>
  <c r="E8" i="4"/>
  <c r="C31" i="3"/>
  <c r="E43" i="1" s="1"/>
  <c r="C59" i="2"/>
  <c r="C55" i="2"/>
  <c r="F30" i="1"/>
  <c r="F21" i="4" l="1"/>
  <c r="E21" i="4"/>
  <c r="E27" i="4"/>
  <c r="C29" i="4"/>
  <c r="E13" i="4"/>
  <c r="F13" i="4"/>
  <c r="B29" i="4"/>
  <c r="E11" i="4"/>
  <c r="F11" i="4"/>
  <c r="E55" i="2"/>
  <c r="E37" i="2"/>
  <c r="C54" i="2"/>
  <c r="C53" i="2"/>
  <c r="C52" i="2"/>
  <c r="C51" i="2"/>
  <c r="F29" i="4" l="1"/>
  <c r="E29" i="4"/>
  <c r="E24" i="2"/>
  <c r="E40" i="2"/>
  <c r="C50" i="2"/>
  <c r="C49" i="2" l="1"/>
  <c r="C48" i="2"/>
  <c r="C47" i="2"/>
  <c r="C46" i="2"/>
  <c r="C45" i="2"/>
  <c r="C44" i="2" l="1"/>
  <c r="C27" i="3"/>
  <c r="E27" i="2" l="1"/>
  <c r="E11" i="2"/>
  <c r="C40" i="2"/>
  <c r="C39" i="2"/>
  <c r="C38" i="2"/>
  <c r="C37" i="2"/>
  <c r="B17" i="3"/>
  <c r="B18" i="3"/>
  <c r="B22" i="3" s="1"/>
  <c r="C13" i="3"/>
  <c r="B6" i="3"/>
  <c r="C6" i="3" s="1"/>
  <c r="E30" i="1"/>
  <c r="G33" i="1" s="1"/>
  <c r="G45" i="1" l="1"/>
  <c r="C23" i="3"/>
  <c r="C18" i="3"/>
</calcChain>
</file>

<file path=xl/sharedStrings.xml><?xml version="1.0" encoding="utf-8"?>
<sst xmlns="http://schemas.openxmlformats.org/spreadsheetml/2006/main" count="176" uniqueCount="158">
  <si>
    <t>Balance Forward</t>
  </si>
  <si>
    <t>Activity</t>
  </si>
  <si>
    <t>Deposit</t>
  </si>
  <si>
    <t>Withdrawal</t>
  </si>
  <si>
    <t>Balance</t>
  </si>
  <si>
    <t>Closing Balance</t>
  </si>
  <si>
    <t>Items Outstanding</t>
  </si>
  <si>
    <t>Investment account</t>
  </si>
  <si>
    <t>Investment Account Fiscal 2020-2021</t>
  </si>
  <si>
    <t>Change in investment value</t>
  </si>
  <si>
    <t>Value as at April 30, 2020</t>
  </si>
  <si>
    <t>Value as at May 29, 2020</t>
  </si>
  <si>
    <t>Value as at June 30, 2020</t>
  </si>
  <si>
    <t>Value as at July 31, 2020</t>
  </si>
  <si>
    <t>Value as at August 31, 2020</t>
  </si>
  <si>
    <t>Value as at September 30, 2020</t>
  </si>
  <si>
    <t>Value as at October 30, 2020</t>
  </si>
  <si>
    <t>Value as at November 30, 2020</t>
  </si>
  <si>
    <t>Value as at December 31, 2020</t>
  </si>
  <si>
    <t>Value as at January 29, 2021</t>
  </si>
  <si>
    <t>Value as at February 26, 2021</t>
  </si>
  <si>
    <t>Value as at March 31, 2021</t>
  </si>
  <si>
    <t>Investment Account Fiscal 2021-2022</t>
  </si>
  <si>
    <t>Value as at April 30, 2021</t>
  </si>
  <si>
    <t>Value as at May 31, 2021</t>
  </si>
  <si>
    <t>Value as at June 30, 2021</t>
  </si>
  <si>
    <t>Value as at July 30, 2021</t>
  </si>
  <si>
    <t>Value as at August 31, 2021</t>
  </si>
  <si>
    <t>Value as at September 29, 2021</t>
  </si>
  <si>
    <t>Value as at October 29, 2021</t>
  </si>
  <si>
    <t>Value as at November 30, 2021</t>
  </si>
  <si>
    <t>Value as at December 31, 2021</t>
  </si>
  <si>
    <t>Value as at January 31, 2022</t>
  </si>
  <si>
    <t>Value as at March 7, 2022</t>
  </si>
  <si>
    <t xml:space="preserve">Value as at March 31, 2022 </t>
  </si>
  <si>
    <t>Investment Account Fiscal 2022-2023</t>
  </si>
  <si>
    <t xml:space="preserve">Value as at May 16, 2022 </t>
  </si>
  <si>
    <t xml:space="preserve">Value as at June 1, 2022 </t>
  </si>
  <si>
    <t>Value as at June 30, 2022</t>
  </si>
  <si>
    <t>Value as at August 2, 2022</t>
  </si>
  <si>
    <t>Value as at August 31, 2022</t>
  </si>
  <si>
    <t>Value as at Sept 29, 2022</t>
  </si>
  <si>
    <t>Total</t>
  </si>
  <si>
    <t>Overall Change</t>
  </si>
  <si>
    <t>Date</t>
  </si>
  <si>
    <t>Amount</t>
  </si>
  <si>
    <t>Change in Value</t>
  </si>
  <si>
    <t>Change in Value - Fiscal 2020-21</t>
  </si>
  <si>
    <t>Change in Value - Fiscal 2021-22</t>
  </si>
  <si>
    <t>Value as at March 31, 2022</t>
  </si>
  <si>
    <t>Investment Account Fiscal 2023-2024</t>
  </si>
  <si>
    <t>Value as at March 31, 2023</t>
  </si>
  <si>
    <t>Value as at December 31, 2022</t>
  </si>
  <si>
    <t>Value as at February 3, 2023</t>
  </si>
  <si>
    <t>Value as at February 28, 2023</t>
  </si>
  <si>
    <t>Comparisons</t>
  </si>
  <si>
    <t>Change in investment: April 2020 to March 2021</t>
  </si>
  <si>
    <t>change in investment: April 2021 to March 2022</t>
  </si>
  <si>
    <t>change in investment: April 2022 to March 2023</t>
  </si>
  <si>
    <t>change in investment: April 2020 to March 2022</t>
  </si>
  <si>
    <t>change in investment: April 2020 to March 2023</t>
  </si>
  <si>
    <t>Value as at April 28, 2023</t>
  </si>
  <si>
    <t>Value as at May 31, 2023</t>
  </si>
  <si>
    <t>Value as at June 30 2023</t>
  </si>
  <si>
    <t>Specialized Clinicial and Developmental Services Network</t>
  </si>
  <si>
    <t>SCDSN Investment Account - Change in Value Tracking</t>
  </si>
  <si>
    <t>Value as at July 31, 2023</t>
  </si>
  <si>
    <t>Value as at August 31, 2023</t>
  </si>
  <si>
    <t>Value as at September 29, 2023</t>
  </si>
  <si>
    <t>Value as at October 31, 2023</t>
  </si>
  <si>
    <t>Value as at December 4 2023</t>
  </si>
  <si>
    <t>Value as at December 29, 2023</t>
  </si>
  <si>
    <t>Value as at February 1, 2024</t>
  </si>
  <si>
    <t>Change in Value - Fiscal 2022-23</t>
  </si>
  <si>
    <t>Value as at March 2 2024</t>
  </si>
  <si>
    <t>March 28, 2024</t>
  </si>
  <si>
    <t>Value as at March 31, 2024</t>
  </si>
  <si>
    <t>Value as at March 28, 2024</t>
  </si>
  <si>
    <t>change in investment: April 2020 to March 2024</t>
  </si>
  <si>
    <t>change in investment April 2023 to March 2024</t>
  </si>
  <si>
    <t>Current Value (mar 28 2024)</t>
  </si>
  <si>
    <t>April</t>
  </si>
  <si>
    <t>May</t>
  </si>
  <si>
    <t>June</t>
  </si>
  <si>
    <t>17.04.24</t>
  </si>
  <si>
    <t>Wire Transfer to White Oaks</t>
  </si>
  <si>
    <t>Service Charge</t>
  </si>
  <si>
    <t>23.04.24</t>
  </si>
  <si>
    <t>cheq #177 - Access (purolator fees for cheque signing)</t>
  </si>
  <si>
    <t>01.04.24</t>
  </si>
  <si>
    <t>Investment Account Fiscal 2024-2025</t>
  </si>
  <si>
    <t>Value as at April 30, 2024</t>
  </si>
  <si>
    <t>Change in Value - Fiscal 2024-25 YTD</t>
  </si>
  <si>
    <t xml:space="preserve">Change in Value - Fiscal 2023-2024 </t>
  </si>
  <si>
    <t>banking fees (re: deposits in March)</t>
  </si>
  <si>
    <t>06.05.24</t>
  </si>
  <si>
    <t>e-transfer to C Hutson (conf speaker)</t>
  </si>
  <si>
    <t>e-transfer to G Nganjue (conf speaker)</t>
  </si>
  <si>
    <t>e-transfer to C Evans (conf speaker)</t>
  </si>
  <si>
    <t>invoice inv-0718 (OADD contract)</t>
  </si>
  <si>
    <t>08.05.24</t>
  </si>
  <si>
    <t>conference profits (from OADD</t>
  </si>
  <si>
    <t>09.05.24</t>
  </si>
  <si>
    <t>e-transfer to T Hyatt (conf speaker)</t>
  </si>
  <si>
    <t>31.05.24</t>
  </si>
  <si>
    <t>service charges</t>
  </si>
  <si>
    <t>Income statement with Budget variance</t>
  </si>
  <si>
    <t>Specialized Clinical Developmental Services Network</t>
  </si>
  <si>
    <t>Account</t>
  </si>
  <si>
    <t>2024-25</t>
  </si>
  <si>
    <t>YTD Budget</t>
  </si>
  <si>
    <t>Overall Budget</t>
  </si>
  <si>
    <t>Variance</t>
  </si>
  <si>
    <t>Variance %</t>
  </si>
  <si>
    <t>Income</t>
  </si>
  <si>
    <t>Conference Revenue</t>
  </si>
  <si>
    <t>Interest Income</t>
  </si>
  <si>
    <t>Membership</t>
  </si>
  <si>
    <t>Total Income</t>
  </si>
  <si>
    <t>Gross Profit</t>
  </si>
  <si>
    <t>Operating Expenses</t>
  </si>
  <si>
    <t>AGM and Meeting Expense</t>
  </si>
  <si>
    <t>Audit</t>
  </si>
  <si>
    <t>Bank Fees</t>
  </si>
  <si>
    <t>Consulting</t>
  </si>
  <si>
    <t>HST Expense</t>
  </si>
  <si>
    <t>Insurance</t>
  </si>
  <si>
    <t>Office Admin</t>
  </si>
  <si>
    <t>Other Expenses</t>
  </si>
  <si>
    <t>Postage &amp; Courier Costs</t>
  </si>
  <si>
    <t>Printing &amp; Stationery</t>
  </si>
  <si>
    <t>reflects purchase of branded give-aways</t>
  </si>
  <si>
    <t>Scholarships</t>
  </si>
  <si>
    <t>Total Operating Expenses</t>
  </si>
  <si>
    <t>Net Profit</t>
  </si>
  <si>
    <t>recorded annually</t>
  </si>
  <si>
    <t>Total Business Account &amp; Investment at May 31, 2024</t>
  </si>
  <si>
    <t>Value as at May 31, 2024</t>
  </si>
  <si>
    <t>revenue in 1st Q only</t>
  </si>
  <si>
    <t>revenue in 3rd Q only</t>
  </si>
  <si>
    <t>conf printing</t>
  </si>
  <si>
    <t>change in value since April 1</t>
  </si>
  <si>
    <t>QuarterlyTreasurer's Report</t>
  </si>
  <si>
    <t>June 30 2024</t>
  </si>
  <si>
    <t>03.06.24</t>
  </si>
  <si>
    <t>bank fees</t>
  </si>
  <si>
    <t>05.06.24</t>
  </si>
  <si>
    <t>Direct deposit - 2Gen (website)</t>
  </si>
  <si>
    <t>07.06.24</t>
  </si>
  <si>
    <t>Direct deposit - Sunbeam (conf items)</t>
  </si>
  <si>
    <t>June 30, 2024</t>
  </si>
  <si>
    <t>as at June 28 2024</t>
  </si>
  <si>
    <t>Value as at June 28, 2024</t>
  </si>
  <si>
    <t>Value as at June 30, 2024</t>
  </si>
  <si>
    <t>for the period April 1 2024 to June 30 2024</t>
  </si>
  <si>
    <t>expense in 3rd Q only</t>
  </si>
  <si>
    <t>accrued monthly</t>
  </si>
  <si>
    <t>McCreary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</si>
</sst>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#,##0.00_ ;[Red]\-#,##0.00\ "/>
    <numFmt numFmtId="166" formatCode="#,##0.00;\(#,##0.00\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6" fillId="0" borderId="0" xfId="0" applyFont="1"/>
    <xf numFmtId="8" fontId="2" fillId="0" borderId="0" xfId="0" applyNumberFormat="1" applyFont="1"/>
    <xf numFmtId="0" fontId="0" fillId="3" borderId="0" xfId="0" applyFill="1"/>
    <xf numFmtId="164" fontId="0" fillId="3" borderId="0" xfId="0" applyNumberFormat="1" applyFill="1"/>
    <xf numFmtId="8" fontId="0" fillId="3" borderId="0" xfId="0" applyNumberFormat="1" applyFill="1"/>
    <xf numFmtId="0" fontId="6" fillId="0" borderId="0" xfId="0" applyFont="1" applyAlignment="1">
      <alignment horizontal="center"/>
    </xf>
    <xf numFmtId="16" fontId="0" fillId="0" borderId="0" xfId="0" applyNumberFormat="1"/>
    <xf numFmtId="165" fontId="0" fillId="0" borderId="0" xfId="0" applyNumberForma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0" fontId="0" fillId="0" borderId="0" xfId="0" applyNumberFormat="1"/>
    <xf numFmtId="16" fontId="2" fillId="0" borderId="0" xfId="0" applyNumberFormat="1" applyFont="1"/>
    <xf numFmtId="0" fontId="6" fillId="0" borderId="0" xfId="0" applyFon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8" fillId="0" borderId="0" xfId="1" applyFont="1" applyAlignment="1">
      <alignment vertical="center"/>
    </xf>
    <xf numFmtId="0" fontId="9" fillId="0" borderId="0" xfId="1" applyFont="1"/>
    <xf numFmtId="0" fontId="10" fillId="0" borderId="0" xfId="1" applyFont="1" applyAlignment="1">
      <alignment vertical="center"/>
    </xf>
    <xf numFmtId="0" fontId="10" fillId="0" borderId="0" xfId="1" applyFont="1"/>
    <xf numFmtId="0" fontId="7" fillId="0" borderId="0" xfId="1"/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right" vertical="center"/>
    </xf>
    <xf numFmtId="0" fontId="12" fillId="0" borderId="0" xfId="1" applyFont="1"/>
    <xf numFmtId="0" fontId="11" fillId="0" borderId="1" xfId="1" applyFont="1" applyBorder="1" applyAlignment="1">
      <alignment vertical="center"/>
    </xf>
    <xf numFmtId="0" fontId="7" fillId="0" borderId="0" xfId="1" applyAlignment="1">
      <alignment vertical="center"/>
    </xf>
    <xf numFmtId="166" fontId="7" fillId="0" borderId="0" xfId="1" applyNumberFormat="1" applyAlignment="1">
      <alignment horizontal="right" vertical="center"/>
    </xf>
    <xf numFmtId="10" fontId="7" fillId="0" borderId="0" xfId="1" applyNumberFormat="1" applyAlignment="1">
      <alignment horizontal="right" vertical="center"/>
    </xf>
    <xf numFmtId="0" fontId="7" fillId="0" borderId="2" xfId="1" applyBorder="1" applyAlignment="1">
      <alignment vertical="center"/>
    </xf>
    <xf numFmtId="166" fontId="7" fillId="0" borderId="2" xfId="1" applyNumberFormat="1" applyBorder="1" applyAlignment="1">
      <alignment horizontal="right" vertical="center"/>
    </xf>
    <xf numFmtId="10" fontId="7" fillId="0" borderId="2" xfId="1" applyNumberFormat="1" applyBorder="1" applyAlignment="1">
      <alignment horizontal="right" vertical="center"/>
    </xf>
    <xf numFmtId="0" fontId="13" fillId="0" borderId="2" xfId="1" applyFont="1" applyBorder="1" applyAlignment="1">
      <alignment vertical="center"/>
    </xf>
    <xf numFmtId="166" fontId="13" fillId="0" borderId="2" xfId="1" applyNumberFormat="1" applyFont="1" applyBorder="1" applyAlignment="1">
      <alignment horizontal="right" vertical="center"/>
    </xf>
    <xf numFmtId="10" fontId="13" fillId="0" borderId="2" xfId="1" applyNumberFormat="1" applyFont="1" applyBorder="1" applyAlignment="1">
      <alignment horizontal="right" vertical="center"/>
    </xf>
    <xf numFmtId="0" fontId="13" fillId="4" borderId="3" xfId="1" applyFont="1" applyFill="1" applyBorder="1" applyAlignment="1">
      <alignment vertical="center"/>
    </xf>
    <xf numFmtId="166" fontId="13" fillId="4" borderId="3" xfId="1" applyNumberFormat="1" applyFont="1" applyFill="1" applyBorder="1" applyAlignment="1">
      <alignment horizontal="right" vertical="center"/>
    </xf>
    <xf numFmtId="10" fontId="13" fillId="4" borderId="3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166" fontId="0" fillId="0" borderId="0" xfId="0" applyNumberFormat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A3E93503-D7B2-494A-8484-8E6434F88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EA6C-64B7-48CF-8596-8F99D2D3AC60}">
  <sheetPr>
    <pageSetUpPr fitToPage="1"/>
  </sheetPr>
  <dimension ref="A1:H29"/>
  <sheetViews>
    <sheetView showGridLines="0" zoomScaleNormal="100" workbookViewId="0">
      <selection activeCell="E34" sqref="E34"/>
    </sheetView>
  </sheetViews>
  <sheetFormatPr defaultRowHeight="12" x14ac:dyDescent="0.2"/>
  <cols>
    <col min="1" max="1" width="26" style="31" customWidth="1"/>
    <col min="2" max="2" width="10.140625" style="31" customWidth="1"/>
    <col min="3" max="3" width="17" style="31" customWidth="1"/>
    <col min="4" max="4" width="17.28515625" style="31" customWidth="1"/>
    <col min="5" max="5" width="10.85546875" style="31" customWidth="1"/>
    <col min="6" max="6" width="14" style="31" customWidth="1"/>
    <col min="7" max="7" width="4" style="31" customWidth="1"/>
    <col min="8" max="16384" width="9.140625" style="31"/>
  </cols>
  <sheetData>
    <row r="1" spans="1:8" s="28" customFormat="1" ht="16.7" customHeight="1" x14ac:dyDescent="0.25">
      <c r="A1" s="27" t="s">
        <v>106</v>
      </c>
      <c r="B1" s="27"/>
      <c r="C1" s="27"/>
      <c r="D1" s="27"/>
      <c r="E1" s="27"/>
      <c r="F1" s="27"/>
    </row>
    <row r="2" spans="1:8" s="30" customFormat="1" ht="14.45" customHeight="1" x14ac:dyDescent="0.2">
      <c r="A2" s="29" t="s">
        <v>107</v>
      </c>
      <c r="B2" s="29"/>
      <c r="C2" s="29"/>
      <c r="D2" s="29"/>
      <c r="E2" s="29"/>
      <c r="F2" s="29"/>
    </row>
    <row r="3" spans="1:8" s="30" customFormat="1" ht="14.45" customHeight="1" x14ac:dyDescent="0.2">
      <c r="A3" s="29" t="s">
        <v>154</v>
      </c>
      <c r="B3" s="29"/>
      <c r="C3" s="29"/>
      <c r="D3" s="29"/>
      <c r="E3" s="29"/>
      <c r="F3" s="29"/>
    </row>
    <row r="4" spans="1:8" ht="13.35" customHeight="1" x14ac:dyDescent="0.2"/>
    <row r="5" spans="1:8" s="34" customFormat="1" ht="12.2" customHeight="1" x14ac:dyDescent="0.2">
      <c r="A5" s="32" t="s">
        <v>108</v>
      </c>
      <c r="B5" s="33" t="s">
        <v>109</v>
      </c>
      <c r="C5" s="33" t="s">
        <v>110</v>
      </c>
      <c r="D5" s="33" t="s">
        <v>111</v>
      </c>
      <c r="E5" s="33" t="s">
        <v>112</v>
      </c>
      <c r="F5" s="33" t="s">
        <v>113</v>
      </c>
    </row>
    <row r="6" spans="1:8" ht="13.35" customHeight="1" x14ac:dyDescent="0.2"/>
    <row r="7" spans="1:8" s="34" customFormat="1" ht="12.2" customHeight="1" x14ac:dyDescent="0.2">
      <c r="A7" s="35" t="s">
        <v>114</v>
      </c>
      <c r="B7" s="35"/>
      <c r="C7" s="35"/>
      <c r="D7" s="35"/>
      <c r="E7" s="35"/>
      <c r="F7" s="35"/>
    </row>
    <row r="8" spans="1:8" ht="10.9" customHeight="1" x14ac:dyDescent="0.2">
      <c r="A8" s="36" t="s">
        <v>115</v>
      </c>
      <c r="B8" s="37">
        <v>12422.3</v>
      </c>
      <c r="C8" s="52">
        <v>1178</v>
      </c>
      <c r="D8" s="37">
        <v>14136</v>
      </c>
      <c r="E8" s="37">
        <f>(B8 - D8)</f>
        <v>-1713.7000000000007</v>
      </c>
      <c r="F8" s="38">
        <f>((B8 - D8) / IF((D8 &lt; 0), (D8 * (-1)), D8))</f>
        <v>-0.12122948500282971</v>
      </c>
      <c r="H8" s="31" t="s">
        <v>138</v>
      </c>
    </row>
    <row r="9" spans="1:8" ht="10.9" customHeight="1" x14ac:dyDescent="0.2">
      <c r="A9" s="39" t="s">
        <v>116</v>
      </c>
      <c r="B9" s="40">
        <v>0</v>
      </c>
      <c r="C9" s="53">
        <v>125</v>
      </c>
      <c r="D9" s="40">
        <v>1500</v>
      </c>
      <c r="E9" s="40">
        <f>(B9 - D9)</f>
        <v>-1500</v>
      </c>
      <c r="F9" s="41">
        <f>((B9 - D9) / IF((D9 &lt; 0), (D9 * (-1)), D9))</f>
        <v>-1</v>
      </c>
      <c r="H9" s="31" t="s">
        <v>135</v>
      </c>
    </row>
    <row r="10" spans="1:8" ht="10.9" customHeight="1" x14ac:dyDescent="0.2">
      <c r="A10" s="39" t="s">
        <v>117</v>
      </c>
      <c r="B10" s="40">
        <v>0</v>
      </c>
      <c r="C10" s="53">
        <v>1333</v>
      </c>
      <c r="D10" s="40">
        <v>15996</v>
      </c>
      <c r="E10" s="40">
        <f>(B10 - D10)</f>
        <v>-15996</v>
      </c>
      <c r="F10" s="41">
        <f>((B10 - D10) / IF((D10 &lt; 0), (D10 * (-1)), D10))</f>
        <v>-1</v>
      </c>
      <c r="H10" s="31" t="s">
        <v>139</v>
      </c>
    </row>
    <row r="11" spans="1:8" ht="10.9" customHeight="1" x14ac:dyDescent="0.2">
      <c r="A11" s="42" t="s">
        <v>118</v>
      </c>
      <c r="B11" s="43">
        <f>SUM(B8:B10)</f>
        <v>12422.3</v>
      </c>
      <c r="C11" s="54">
        <f>SUM(C8:C10)</f>
        <v>2636</v>
      </c>
      <c r="D11" s="43">
        <f>SUM(D8:D10)</f>
        <v>31632</v>
      </c>
      <c r="E11" s="43">
        <f>(B11 - D11)</f>
        <v>-19209.7</v>
      </c>
      <c r="F11" s="44">
        <f>((B11 - D11) / IF((D11 &lt; 0), (D11 * (-1)), D11))</f>
        <v>-0.60728692463328282</v>
      </c>
    </row>
    <row r="12" spans="1:8" ht="13.35" customHeight="1" x14ac:dyDescent="0.2"/>
    <row r="13" spans="1:8" ht="10.9" customHeight="1" x14ac:dyDescent="0.2">
      <c r="A13" s="45" t="s">
        <v>119</v>
      </c>
      <c r="B13" s="46">
        <f>(B11 - 0)</f>
        <v>12422.3</v>
      </c>
      <c r="C13" s="46">
        <f>C11</f>
        <v>2636</v>
      </c>
      <c r="D13" s="46">
        <f>(D11 - 0)</f>
        <v>31632</v>
      </c>
      <c r="E13" s="46">
        <f>(B13 - D13)</f>
        <v>-19209.7</v>
      </c>
      <c r="F13" s="47">
        <f>((B13 - D13) / IF((D13 &lt; 0), (D13 * (-1)), D13))</f>
        <v>-0.60728692463328282</v>
      </c>
    </row>
    <row r="14" spans="1:8" ht="13.35" customHeight="1" x14ac:dyDescent="0.2"/>
    <row r="15" spans="1:8" s="34" customFormat="1" ht="12.2" customHeight="1" x14ac:dyDescent="0.2">
      <c r="A15" s="35" t="s">
        <v>120</v>
      </c>
      <c r="B15" s="35"/>
      <c r="C15" s="35"/>
      <c r="D15" s="35"/>
      <c r="E15" s="35"/>
      <c r="F15" s="35"/>
    </row>
    <row r="16" spans="1:8" ht="10.9" customHeight="1" x14ac:dyDescent="0.2">
      <c r="A16" s="36" t="s">
        <v>121</v>
      </c>
      <c r="B16" s="37">
        <v>0</v>
      </c>
      <c r="C16" s="52">
        <v>500</v>
      </c>
      <c r="D16" s="37">
        <v>6000</v>
      </c>
      <c r="E16" s="37">
        <f t="shared" ref="E16:E27" si="0">(B16 - D16)</f>
        <v>-6000</v>
      </c>
      <c r="F16" s="38">
        <f t="shared" ref="F16:F27" si="1">((B16 - D16) / IF((D16 &lt; 0), (D16 * (-1)), D16))</f>
        <v>-1</v>
      </c>
      <c r="H16" s="31" t="s">
        <v>155</v>
      </c>
    </row>
    <row r="17" spans="1:8" ht="10.9" customHeight="1" x14ac:dyDescent="0.2">
      <c r="A17" s="39" t="s">
        <v>122</v>
      </c>
      <c r="B17" s="40">
        <v>0</v>
      </c>
      <c r="C17" s="53">
        <v>292</v>
      </c>
      <c r="D17" s="40">
        <v>3500</v>
      </c>
      <c r="E17" s="40">
        <f t="shared" si="0"/>
        <v>-3500</v>
      </c>
      <c r="F17" s="41">
        <f t="shared" si="1"/>
        <v>-1</v>
      </c>
      <c r="H17" s="31" t="s">
        <v>155</v>
      </c>
    </row>
    <row r="18" spans="1:8" ht="10.9" customHeight="1" x14ac:dyDescent="0.2">
      <c r="A18" s="39" t="s">
        <v>123</v>
      </c>
      <c r="B18" s="40">
        <v>29.96</v>
      </c>
      <c r="C18" s="53">
        <v>2</v>
      </c>
      <c r="D18" s="40">
        <v>24</v>
      </c>
      <c r="E18" s="40">
        <f t="shared" si="0"/>
        <v>5.9600000000000009</v>
      </c>
      <c r="F18" s="41">
        <f t="shared" si="1"/>
        <v>0.24833333333333338</v>
      </c>
    </row>
    <row r="19" spans="1:8" ht="10.9" customHeight="1" x14ac:dyDescent="0.2">
      <c r="A19" s="39" t="s">
        <v>124</v>
      </c>
      <c r="B19" s="40">
        <v>2700</v>
      </c>
      <c r="C19" s="53">
        <v>1000</v>
      </c>
      <c r="D19" s="40">
        <v>10000</v>
      </c>
      <c r="E19" s="40">
        <f t="shared" si="0"/>
        <v>-7300</v>
      </c>
      <c r="F19" s="41">
        <f t="shared" si="1"/>
        <v>-0.73</v>
      </c>
    </row>
    <row r="20" spans="1:8" ht="10.9" customHeight="1" x14ac:dyDescent="0.2">
      <c r="A20" s="39" t="s">
        <v>125</v>
      </c>
      <c r="B20" s="40">
        <v>1209.17</v>
      </c>
      <c r="C20" s="53">
        <v>75</v>
      </c>
      <c r="D20" s="40">
        <v>900</v>
      </c>
      <c r="E20" s="40">
        <f t="shared" si="0"/>
        <v>309.17000000000007</v>
      </c>
      <c r="F20" s="41">
        <f t="shared" si="1"/>
        <v>0.34352222222222228</v>
      </c>
    </row>
    <row r="21" spans="1:8" ht="10.9" customHeight="1" x14ac:dyDescent="0.2">
      <c r="A21" s="39" t="s">
        <v>126</v>
      </c>
      <c r="B21" s="40">
        <v>422.28</v>
      </c>
      <c r="C21" s="53">
        <v>141</v>
      </c>
      <c r="D21" s="40">
        <v>1691</v>
      </c>
      <c r="E21" s="40">
        <f t="shared" si="0"/>
        <v>-1268.72</v>
      </c>
      <c r="F21" s="41">
        <f t="shared" si="1"/>
        <v>-0.75027794204612652</v>
      </c>
      <c r="H21" s="31" t="s">
        <v>156</v>
      </c>
    </row>
    <row r="22" spans="1:8" ht="10.9" customHeight="1" x14ac:dyDescent="0.2">
      <c r="A22" s="39" t="s">
        <v>127</v>
      </c>
      <c r="B22" s="40">
        <v>2511</v>
      </c>
      <c r="C22" s="53">
        <v>504</v>
      </c>
      <c r="D22" s="40">
        <v>6048</v>
      </c>
      <c r="E22" s="40">
        <f t="shared" si="0"/>
        <v>-3537</v>
      </c>
      <c r="F22" s="41">
        <f t="shared" si="1"/>
        <v>-0.5848214285714286</v>
      </c>
    </row>
    <row r="23" spans="1:8" ht="10.9" customHeight="1" x14ac:dyDescent="0.2">
      <c r="A23" s="39" t="s">
        <v>128</v>
      </c>
      <c r="B23" s="40">
        <v>200</v>
      </c>
      <c r="C23" s="53">
        <v>20</v>
      </c>
      <c r="D23" s="40">
        <v>240</v>
      </c>
      <c r="E23" s="40">
        <f t="shared" si="0"/>
        <v>-40</v>
      </c>
      <c r="F23" s="41">
        <f t="shared" si="1"/>
        <v>-0.16666666666666666</v>
      </c>
    </row>
    <row r="24" spans="1:8" ht="10.9" customHeight="1" x14ac:dyDescent="0.2">
      <c r="A24" s="39" t="s">
        <v>129</v>
      </c>
      <c r="B24" s="40">
        <v>133.16</v>
      </c>
      <c r="C24" s="53">
        <v>5</v>
      </c>
      <c r="D24" s="40">
        <v>60</v>
      </c>
      <c r="E24" s="40">
        <f t="shared" si="0"/>
        <v>73.16</v>
      </c>
      <c r="F24" s="41">
        <f t="shared" si="1"/>
        <v>1.2193333333333334</v>
      </c>
      <c r="H24" s="31" t="s">
        <v>140</v>
      </c>
    </row>
    <row r="25" spans="1:8" ht="10.9" customHeight="1" x14ac:dyDescent="0.2">
      <c r="A25" s="39" t="s">
        <v>130</v>
      </c>
      <c r="B25" s="40">
        <v>4020</v>
      </c>
      <c r="C25" s="53">
        <v>10</v>
      </c>
      <c r="D25" s="40">
        <v>120</v>
      </c>
      <c r="E25" s="40">
        <f t="shared" si="0"/>
        <v>3900</v>
      </c>
      <c r="F25" s="41">
        <f t="shared" si="1"/>
        <v>32.5</v>
      </c>
      <c r="H25" s="31" t="s">
        <v>131</v>
      </c>
    </row>
    <row r="26" spans="1:8" ht="10.9" customHeight="1" x14ac:dyDescent="0.2">
      <c r="A26" s="39" t="s">
        <v>132</v>
      </c>
      <c r="B26" s="40">
        <v>1000</v>
      </c>
      <c r="C26" s="53">
        <v>0</v>
      </c>
      <c r="D26" s="40">
        <v>1000</v>
      </c>
      <c r="E26" s="40">
        <f t="shared" si="0"/>
        <v>0</v>
      </c>
      <c r="F26" s="41">
        <f t="shared" si="1"/>
        <v>0</v>
      </c>
      <c r="H26" s="31" t="s">
        <v>157</v>
      </c>
    </row>
    <row r="27" spans="1:8" ht="10.9" customHeight="1" x14ac:dyDescent="0.2">
      <c r="A27" s="42" t="s">
        <v>133</v>
      </c>
      <c r="B27" s="43">
        <f>SUM(B16:B26)</f>
        <v>12225.57</v>
      </c>
      <c r="C27" s="54">
        <f>SUM(C16:C26)</f>
        <v>2549</v>
      </c>
      <c r="D27" s="43">
        <f>SUM(D16:D26)</f>
        <v>29583</v>
      </c>
      <c r="E27" s="43">
        <f t="shared" si="0"/>
        <v>-17357.43</v>
      </c>
      <c r="F27" s="44">
        <f t="shared" si="1"/>
        <v>-0.58673663928607644</v>
      </c>
    </row>
    <row r="28" spans="1:8" ht="13.35" customHeight="1" x14ac:dyDescent="0.2"/>
    <row r="29" spans="1:8" ht="10.9" customHeight="1" x14ac:dyDescent="0.2">
      <c r="A29" s="45" t="s">
        <v>134</v>
      </c>
      <c r="B29" s="46">
        <f>((B13 + 0) - B27)</f>
        <v>196.72999999999956</v>
      </c>
      <c r="C29" s="46">
        <f>((C13 + 0) - C27)</f>
        <v>87</v>
      </c>
      <c r="D29" s="46">
        <f>((D13 + 0) - D27)</f>
        <v>2049</v>
      </c>
      <c r="E29" s="46">
        <f>(B29 - D29)</f>
        <v>-1852.2700000000004</v>
      </c>
      <c r="F29" s="47">
        <f>((B29 - D29) / IF((D29 &lt; 0), (D29 * (-1)), D29))</f>
        <v>-0.90398731088335793</v>
      </c>
    </row>
  </sheetData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topLeftCell="A31" zoomScaleNormal="100" workbookViewId="0">
      <selection activeCell="D55" sqref="D55"/>
    </sheetView>
  </sheetViews>
  <sheetFormatPr defaultRowHeight="15" x14ac:dyDescent="0.25"/>
  <cols>
    <col min="1" max="1" width="5.140625" customWidth="1"/>
    <col min="2" max="2" width="9.42578125" customWidth="1"/>
    <col min="3" max="3" width="11.28515625" customWidth="1"/>
    <col min="4" max="4" width="36.42578125" style="25" customWidth="1"/>
    <col min="5" max="5" width="12.140625" style="1" customWidth="1"/>
    <col min="6" max="6" width="14.140625" style="1" customWidth="1"/>
    <col min="7" max="7" width="15.7109375" style="1" customWidth="1"/>
    <col min="8" max="8" width="4.5703125" customWidth="1"/>
    <col min="9" max="9" width="10.140625" bestFit="1" customWidth="1"/>
  </cols>
  <sheetData>
    <row r="1" spans="1:9" ht="18.75" x14ac:dyDescent="0.3">
      <c r="B1" s="48" t="s">
        <v>64</v>
      </c>
      <c r="C1" s="48"/>
      <c r="D1" s="48"/>
      <c r="E1" s="48"/>
      <c r="F1" s="48"/>
    </row>
    <row r="2" spans="1:9" ht="18.75" x14ac:dyDescent="0.3">
      <c r="B2" s="48" t="s">
        <v>142</v>
      </c>
      <c r="C2" s="48"/>
      <c r="D2" s="48"/>
      <c r="E2" s="48"/>
      <c r="F2" s="48"/>
    </row>
    <row r="3" spans="1:9" ht="18.75" x14ac:dyDescent="0.3">
      <c r="B3" s="48" t="s">
        <v>143</v>
      </c>
      <c r="C3" s="48"/>
      <c r="D3" s="48"/>
      <c r="E3" s="48"/>
      <c r="F3" s="48"/>
    </row>
    <row r="4" spans="1:9" ht="18.75" x14ac:dyDescent="0.3">
      <c r="B4" s="48"/>
      <c r="C4" s="48"/>
      <c r="D4" s="48"/>
      <c r="E4" s="48"/>
      <c r="F4" s="48"/>
    </row>
    <row r="5" spans="1:9" ht="18.75" x14ac:dyDescent="0.3">
      <c r="B5" s="16"/>
      <c r="C5" s="16"/>
      <c r="D5" s="24"/>
      <c r="E5" s="16"/>
    </row>
    <row r="7" spans="1:9" x14ac:dyDescent="0.25">
      <c r="E7" s="4" t="s">
        <v>2</v>
      </c>
      <c r="F7" s="4" t="s">
        <v>3</v>
      </c>
      <c r="G7" s="4" t="s">
        <v>4</v>
      </c>
    </row>
    <row r="8" spans="1:9" x14ac:dyDescent="0.25">
      <c r="A8" s="2" t="s">
        <v>0</v>
      </c>
    </row>
    <row r="9" spans="1:9" x14ac:dyDescent="0.25">
      <c r="D9" s="25" t="s">
        <v>75</v>
      </c>
      <c r="G9" s="1">
        <v>44073</v>
      </c>
    </row>
    <row r="11" spans="1:9" x14ac:dyDescent="0.25">
      <c r="A11" s="2" t="s">
        <v>1</v>
      </c>
    </row>
    <row r="12" spans="1:9" x14ac:dyDescent="0.25">
      <c r="A12" s="2"/>
      <c r="B12" s="2" t="s">
        <v>81</v>
      </c>
      <c r="C12" t="s">
        <v>89</v>
      </c>
      <c r="D12" s="25" t="s">
        <v>94</v>
      </c>
      <c r="F12" s="1">
        <v>2.86</v>
      </c>
    </row>
    <row r="13" spans="1:9" x14ac:dyDescent="0.25">
      <c r="B13" s="17"/>
      <c r="C13" t="s">
        <v>84</v>
      </c>
      <c r="D13" s="25" t="s">
        <v>85</v>
      </c>
      <c r="F13" s="1">
        <v>3000</v>
      </c>
    </row>
    <row r="14" spans="1:9" x14ac:dyDescent="0.25">
      <c r="B14" s="17"/>
      <c r="C14" s="17"/>
      <c r="D14" s="25" t="s">
        <v>86</v>
      </c>
      <c r="F14" s="1">
        <v>20</v>
      </c>
    </row>
    <row r="15" spans="1:9" ht="30" x14ac:dyDescent="0.25">
      <c r="B15" s="17"/>
      <c r="C15" s="17" t="s">
        <v>87</v>
      </c>
      <c r="D15" s="25" t="s">
        <v>88</v>
      </c>
      <c r="F15" s="1">
        <v>62.86</v>
      </c>
    </row>
    <row r="16" spans="1:9" x14ac:dyDescent="0.25">
      <c r="B16" s="17"/>
      <c r="C16" s="17"/>
      <c r="I16" s="1"/>
    </row>
    <row r="17" spans="1:6" x14ac:dyDescent="0.25">
      <c r="B17" s="23" t="s">
        <v>82</v>
      </c>
      <c r="C17" s="17" t="s">
        <v>95</v>
      </c>
      <c r="D17" s="25" t="s">
        <v>96</v>
      </c>
      <c r="F17" s="1">
        <v>50</v>
      </c>
    </row>
    <row r="18" spans="1:6" x14ac:dyDescent="0.25">
      <c r="B18" s="2"/>
      <c r="C18" s="17"/>
      <c r="D18" s="25" t="s">
        <v>97</v>
      </c>
      <c r="F18" s="1">
        <v>50</v>
      </c>
    </row>
    <row r="19" spans="1:6" x14ac:dyDescent="0.25">
      <c r="B19" s="2"/>
      <c r="C19" s="17"/>
      <c r="D19" s="25" t="s">
        <v>98</v>
      </c>
      <c r="F19" s="1">
        <v>50</v>
      </c>
    </row>
    <row r="20" spans="1:6" x14ac:dyDescent="0.25">
      <c r="B20" s="2"/>
      <c r="C20" s="17"/>
      <c r="D20" s="25" t="s">
        <v>99</v>
      </c>
      <c r="F20" s="1">
        <v>1684.83</v>
      </c>
    </row>
    <row r="21" spans="1:6" x14ac:dyDescent="0.25">
      <c r="B21" s="2"/>
      <c r="C21" s="17" t="s">
        <v>100</v>
      </c>
      <c r="D21" s="25" t="s">
        <v>101</v>
      </c>
      <c r="E21" s="1">
        <v>12422.3</v>
      </c>
    </row>
    <row r="22" spans="1:6" x14ac:dyDescent="0.25">
      <c r="B22" s="2"/>
      <c r="C22" s="17" t="s">
        <v>102</v>
      </c>
      <c r="D22" s="25" t="s">
        <v>103</v>
      </c>
      <c r="F22" s="1">
        <v>50</v>
      </c>
    </row>
    <row r="23" spans="1:6" x14ac:dyDescent="0.25">
      <c r="B23" s="2"/>
      <c r="C23" s="17" t="s">
        <v>104</v>
      </c>
      <c r="D23" s="25" t="s">
        <v>105</v>
      </c>
      <c r="F23" s="1">
        <v>6</v>
      </c>
    </row>
    <row r="24" spans="1:6" x14ac:dyDescent="0.25">
      <c r="B24" s="2" t="s">
        <v>83</v>
      </c>
      <c r="C24" s="17"/>
    </row>
    <row r="25" spans="1:6" x14ac:dyDescent="0.25">
      <c r="B25" s="2"/>
      <c r="C25" s="17" t="s">
        <v>144</v>
      </c>
      <c r="D25" s="25" t="s">
        <v>145</v>
      </c>
      <c r="F25" s="1">
        <v>1.1000000000000001</v>
      </c>
    </row>
    <row r="26" spans="1:6" x14ac:dyDescent="0.25">
      <c r="B26" s="2"/>
      <c r="C26" s="17" t="s">
        <v>146</v>
      </c>
      <c r="D26" s="25" t="s">
        <v>147</v>
      </c>
      <c r="F26" s="1">
        <v>4135.8</v>
      </c>
    </row>
    <row r="27" spans="1:6" x14ac:dyDescent="0.25">
      <c r="B27" s="2"/>
      <c r="C27" s="17" t="s">
        <v>148</v>
      </c>
      <c r="D27" s="25" t="s">
        <v>149</v>
      </c>
      <c r="F27" s="1">
        <v>4622.04</v>
      </c>
    </row>
    <row r="28" spans="1:6" x14ac:dyDescent="0.25">
      <c r="B28" s="17"/>
      <c r="C28" s="17"/>
    </row>
    <row r="30" spans="1:6" x14ac:dyDescent="0.25">
      <c r="D30" s="26" t="s">
        <v>42</v>
      </c>
      <c r="E30" s="1">
        <f>SUM(E13:E29)</f>
        <v>12422.3</v>
      </c>
      <c r="F30" s="1">
        <f>SUM(F12:F29)</f>
        <v>13735.490000000002</v>
      </c>
    </row>
    <row r="32" spans="1:6" x14ac:dyDescent="0.25">
      <c r="A32" s="2" t="s">
        <v>5</v>
      </c>
    </row>
    <row r="33" spans="1:12" x14ac:dyDescent="0.25">
      <c r="D33" s="25" t="s">
        <v>150</v>
      </c>
      <c r="G33" s="5">
        <f>(G9+E30)-F30</f>
        <v>42759.81</v>
      </c>
      <c r="I33" s="1"/>
      <c r="L33" s="1"/>
    </row>
    <row r="34" spans="1:12" x14ac:dyDescent="0.25">
      <c r="I34" s="1"/>
    </row>
    <row r="37" spans="1:12" x14ac:dyDescent="0.25">
      <c r="A37" s="2" t="s">
        <v>6</v>
      </c>
    </row>
    <row r="38" spans="1:12" x14ac:dyDescent="0.25">
      <c r="C38" s="17"/>
    </row>
    <row r="41" spans="1:12" x14ac:dyDescent="0.25">
      <c r="A41" s="2" t="s">
        <v>7</v>
      </c>
    </row>
    <row r="42" spans="1:12" x14ac:dyDescent="0.25">
      <c r="D42" s="25" t="s">
        <v>151</v>
      </c>
      <c r="G42" s="5">
        <v>42432.23</v>
      </c>
    </row>
    <row r="43" spans="1:12" x14ac:dyDescent="0.25">
      <c r="D43" s="25" t="s">
        <v>141</v>
      </c>
      <c r="E43" s="1">
        <f>'Investment report'!C31</f>
        <v>440.03000000000611</v>
      </c>
    </row>
    <row r="45" spans="1:12" x14ac:dyDescent="0.25">
      <c r="A45" s="2" t="s">
        <v>136</v>
      </c>
      <c r="G45" s="5">
        <f>G42+G33</f>
        <v>85192.040000000008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scale="8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5D28-3F63-4E9D-9B90-5B1E1D492567}">
  <dimension ref="A1:E31"/>
  <sheetViews>
    <sheetView topLeftCell="A15" workbookViewId="0">
      <selection activeCell="B32" sqref="B32"/>
    </sheetView>
  </sheetViews>
  <sheetFormatPr defaultRowHeight="15" x14ac:dyDescent="0.25"/>
  <cols>
    <col min="1" max="1" width="31.42578125" customWidth="1"/>
    <col min="2" max="2" width="16.28515625" style="1" customWidth="1"/>
    <col min="3" max="3" width="16.140625" style="7" customWidth="1"/>
  </cols>
  <sheetData>
    <row r="1" spans="1:5" ht="18.75" x14ac:dyDescent="0.3">
      <c r="A1" s="11" t="s">
        <v>65</v>
      </c>
    </row>
    <row r="3" spans="1:5" s="2" customFormat="1" x14ac:dyDescent="0.25">
      <c r="A3" s="2" t="s">
        <v>43</v>
      </c>
      <c r="B3" s="3"/>
      <c r="C3" s="12"/>
    </row>
    <row r="4" spans="1:5" s="2" customFormat="1" x14ac:dyDescent="0.25">
      <c r="A4" s="2" t="s">
        <v>44</v>
      </c>
      <c r="B4" s="3" t="s">
        <v>45</v>
      </c>
      <c r="C4" s="12" t="s">
        <v>46</v>
      </c>
    </row>
    <row r="5" spans="1:5" x14ac:dyDescent="0.25">
      <c r="A5" s="6" t="s">
        <v>10</v>
      </c>
      <c r="B5" s="9">
        <v>38307.17</v>
      </c>
    </row>
    <row r="6" spans="1:5" x14ac:dyDescent="0.25">
      <c r="A6" t="s">
        <v>80</v>
      </c>
      <c r="B6" s="1">
        <f>'Treasurers report'!G42</f>
        <v>42432.23</v>
      </c>
      <c r="C6" s="7">
        <f>B6-B5</f>
        <v>4125.0600000000049</v>
      </c>
    </row>
    <row r="8" spans="1:5" x14ac:dyDescent="0.25">
      <c r="A8" s="13"/>
      <c r="B8" s="14"/>
      <c r="C8" s="15"/>
      <c r="D8" s="13"/>
      <c r="E8" s="13"/>
    </row>
    <row r="10" spans="1:5" s="2" customFormat="1" x14ac:dyDescent="0.25">
      <c r="A10" s="2" t="s">
        <v>47</v>
      </c>
      <c r="B10" s="3"/>
      <c r="C10" s="12"/>
    </row>
    <row r="11" spans="1:5" s="2" customFormat="1" x14ac:dyDescent="0.25">
      <c r="A11" s="2" t="s">
        <v>44</v>
      </c>
      <c r="B11" s="3" t="s">
        <v>45</v>
      </c>
      <c r="C11" s="12" t="s">
        <v>46</v>
      </c>
    </row>
    <row r="12" spans="1:5" x14ac:dyDescent="0.25">
      <c r="A12" s="6" t="s">
        <v>10</v>
      </c>
      <c r="B12" s="9">
        <v>38307.17</v>
      </c>
    </row>
    <row r="13" spans="1:5" x14ac:dyDescent="0.25">
      <c r="A13" t="s">
        <v>21</v>
      </c>
      <c r="B13" s="10">
        <v>40535.82</v>
      </c>
      <c r="C13" s="7">
        <f>B13-B12</f>
        <v>2228.6500000000015</v>
      </c>
    </row>
    <row r="15" spans="1:5" s="2" customFormat="1" x14ac:dyDescent="0.25">
      <c r="A15" s="2" t="s">
        <v>48</v>
      </c>
      <c r="B15" s="3"/>
      <c r="C15" s="12"/>
    </row>
    <row r="16" spans="1:5" s="2" customFormat="1" x14ac:dyDescent="0.25">
      <c r="A16" s="2" t="s">
        <v>44</v>
      </c>
      <c r="B16" s="3" t="s">
        <v>45</v>
      </c>
      <c r="C16" s="12" t="s">
        <v>46</v>
      </c>
    </row>
    <row r="17" spans="1:3" x14ac:dyDescent="0.25">
      <c r="A17" s="6" t="s">
        <v>21</v>
      </c>
      <c r="B17" s="9">
        <f>B13</f>
        <v>40535.82</v>
      </c>
    </row>
    <row r="18" spans="1:3" x14ac:dyDescent="0.25">
      <c r="A18" t="s">
        <v>49</v>
      </c>
      <c r="B18" s="1">
        <f>'monthly investment change'!B27</f>
        <v>40099.14</v>
      </c>
      <c r="C18" s="7">
        <f>B18-B17</f>
        <v>-436.68000000000029</v>
      </c>
    </row>
    <row r="20" spans="1:3" s="2" customFormat="1" x14ac:dyDescent="0.25">
      <c r="A20" s="2" t="s">
        <v>73</v>
      </c>
      <c r="B20" s="3"/>
      <c r="C20" s="12"/>
    </row>
    <row r="21" spans="1:3" s="2" customFormat="1" x14ac:dyDescent="0.25">
      <c r="A21" s="2" t="s">
        <v>44</v>
      </c>
      <c r="B21" s="3" t="s">
        <v>45</v>
      </c>
      <c r="C21" s="12" t="s">
        <v>46</v>
      </c>
    </row>
    <row r="22" spans="1:3" x14ac:dyDescent="0.25">
      <c r="A22" t="s">
        <v>49</v>
      </c>
      <c r="B22" s="9">
        <f>B18</f>
        <v>40099.14</v>
      </c>
    </row>
    <row r="23" spans="1:3" x14ac:dyDescent="0.25">
      <c r="A23" t="s">
        <v>51</v>
      </c>
      <c r="B23" s="1">
        <v>38620.06</v>
      </c>
      <c r="C23" s="7">
        <f>B23-B22</f>
        <v>-1479.0800000000017</v>
      </c>
    </row>
    <row r="25" spans="1:3" x14ac:dyDescent="0.25">
      <c r="A25" s="2" t="s">
        <v>93</v>
      </c>
    </row>
    <row r="26" spans="1:3" x14ac:dyDescent="0.25">
      <c r="A26" t="s">
        <v>51</v>
      </c>
      <c r="B26" s="1">
        <v>38620.06</v>
      </c>
    </row>
    <row r="27" spans="1:3" x14ac:dyDescent="0.25">
      <c r="A27" t="s">
        <v>76</v>
      </c>
      <c r="B27" s="1">
        <v>41992.2</v>
      </c>
      <c r="C27" s="7">
        <f>B27-B26</f>
        <v>3372.1399999999994</v>
      </c>
    </row>
    <row r="29" spans="1:3" x14ac:dyDescent="0.25">
      <c r="A29" s="2" t="s">
        <v>92</v>
      </c>
    </row>
    <row r="30" spans="1:3" x14ac:dyDescent="0.25">
      <c r="A30" t="s">
        <v>76</v>
      </c>
      <c r="B30" s="1">
        <v>41992.2</v>
      </c>
    </row>
    <row r="31" spans="1:3" x14ac:dyDescent="0.25">
      <c r="A31" t="s">
        <v>152</v>
      </c>
      <c r="B31" s="1">
        <v>42432.23</v>
      </c>
      <c r="C31" s="7">
        <f>B31-B30</f>
        <v>440.03000000000611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3B6E-DBAB-401E-B47C-59E88BE2A926}">
  <dimension ref="A1:K61"/>
  <sheetViews>
    <sheetView topLeftCell="A51" workbookViewId="0">
      <selection activeCell="E4" sqref="E4"/>
    </sheetView>
  </sheetViews>
  <sheetFormatPr defaultRowHeight="15" x14ac:dyDescent="0.25"/>
  <cols>
    <col min="1" max="1" width="27.42578125" customWidth="1"/>
    <col min="2" max="2" width="18.140625" style="1" customWidth="1"/>
    <col min="3" max="3" width="26.5703125" style="21" customWidth="1"/>
    <col min="5" max="5" width="31.140625" style="22" customWidth="1"/>
  </cols>
  <sheetData>
    <row r="1" spans="1:10" ht="30" customHeight="1" x14ac:dyDescent="0.25">
      <c r="A1" s="49" t="s">
        <v>8</v>
      </c>
      <c r="B1" s="49"/>
      <c r="C1" s="22" t="s">
        <v>9</v>
      </c>
      <c r="E1" s="22" t="s">
        <v>55</v>
      </c>
    </row>
    <row r="2" spans="1:10" x14ac:dyDescent="0.25">
      <c r="A2" s="6" t="s">
        <v>10</v>
      </c>
      <c r="B2" s="9">
        <v>38307.17</v>
      </c>
      <c r="C2" s="18"/>
    </row>
    <row r="3" spans="1:10" x14ac:dyDescent="0.25">
      <c r="A3" s="6" t="s">
        <v>11</v>
      </c>
      <c r="B3" s="9">
        <v>38762.050000000003</v>
      </c>
      <c r="C3" s="19">
        <v>454.88</v>
      </c>
      <c r="J3" s="19"/>
    </row>
    <row r="4" spans="1:10" x14ac:dyDescent="0.25">
      <c r="A4" s="6" t="s">
        <v>12</v>
      </c>
      <c r="B4" s="9">
        <v>39556.449999999997</v>
      </c>
      <c r="C4" s="19">
        <v>794.4</v>
      </c>
      <c r="J4" s="19"/>
    </row>
    <row r="5" spans="1:10" x14ac:dyDescent="0.25">
      <c r="A5" s="6" t="s">
        <v>13</v>
      </c>
      <c r="B5" s="9">
        <v>40736.93</v>
      </c>
      <c r="C5" s="19">
        <v>1180.48</v>
      </c>
      <c r="J5" s="19"/>
    </row>
    <row r="6" spans="1:10" x14ac:dyDescent="0.25">
      <c r="A6" s="6" t="s">
        <v>14</v>
      </c>
      <c r="B6" s="9">
        <v>40330.26</v>
      </c>
      <c r="C6" s="20">
        <v>-406.67</v>
      </c>
      <c r="J6" s="20"/>
    </row>
    <row r="7" spans="1:10" ht="30" x14ac:dyDescent="0.25">
      <c r="A7" s="6" t="s">
        <v>15</v>
      </c>
      <c r="B7" s="9">
        <v>40290.86</v>
      </c>
      <c r="C7" s="20">
        <v>-39.4</v>
      </c>
      <c r="J7" s="20"/>
    </row>
    <row r="8" spans="1:10" x14ac:dyDescent="0.25">
      <c r="A8" s="6" t="s">
        <v>16</v>
      </c>
      <c r="B8" s="9">
        <v>39685.379999999997</v>
      </c>
      <c r="C8" s="20">
        <v>-605.48</v>
      </c>
      <c r="J8" s="20"/>
    </row>
    <row r="9" spans="1:10" ht="30" x14ac:dyDescent="0.25">
      <c r="A9" s="6" t="s">
        <v>17</v>
      </c>
      <c r="B9" s="9">
        <v>41241.839999999997</v>
      </c>
      <c r="C9" s="19">
        <v>1556.46</v>
      </c>
      <c r="J9" s="19"/>
    </row>
    <row r="10" spans="1:10" ht="30" x14ac:dyDescent="0.25">
      <c r="A10" s="6" t="s">
        <v>18</v>
      </c>
      <c r="B10" s="9">
        <v>41493.370000000003</v>
      </c>
      <c r="C10" s="19">
        <v>251.53</v>
      </c>
      <c r="E10" s="22" t="s">
        <v>56</v>
      </c>
      <c r="J10" s="19"/>
    </row>
    <row r="11" spans="1:10" x14ac:dyDescent="0.25">
      <c r="A11" s="6" t="s">
        <v>19</v>
      </c>
      <c r="B11" s="9">
        <v>41028.01</v>
      </c>
      <c r="C11" s="20">
        <v>-465.36</v>
      </c>
      <c r="E11" s="22">
        <f>B13-B2</f>
        <v>2228.6500000000015</v>
      </c>
      <c r="J11" s="20"/>
    </row>
    <row r="12" spans="1:10" x14ac:dyDescent="0.25">
      <c r="A12" s="6" t="s">
        <v>20</v>
      </c>
      <c r="B12" s="9">
        <v>40726.85</v>
      </c>
      <c r="C12" s="20">
        <v>-301.16000000000003</v>
      </c>
      <c r="J12" s="20"/>
    </row>
    <row r="13" spans="1:10" x14ac:dyDescent="0.25">
      <c r="A13" s="6" t="s">
        <v>21</v>
      </c>
      <c r="B13" s="9">
        <v>40535.82</v>
      </c>
      <c r="C13" s="20">
        <v>-191.03</v>
      </c>
      <c r="J13" s="20"/>
    </row>
    <row r="14" spans="1:10" ht="30" customHeight="1" x14ac:dyDescent="0.25">
      <c r="A14" s="49" t="s">
        <v>22</v>
      </c>
      <c r="B14" s="49"/>
      <c r="C14" s="51"/>
      <c r="J14" s="21"/>
    </row>
    <row r="15" spans="1:10" x14ac:dyDescent="0.25">
      <c r="A15" s="49"/>
      <c r="B15" s="49"/>
      <c r="C15" s="51"/>
    </row>
    <row r="16" spans="1:10" x14ac:dyDescent="0.25">
      <c r="A16" s="6" t="s">
        <v>23</v>
      </c>
      <c r="B16" s="9">
        <v>40728.14</v>
      </c>
      <c r="C16" s="19">
        <v>192.32</v>
      </c>
      <c r="J16" s="19"/>
    </row>
    <row r="17" spans="1:11" x14ac:dyDescent="0.25">
      <c r="A17" s="6" t="s">
        <v>24</v>
      </c>
      <c r="B17" s="9">
        <v>41124.800000000003</v>
      </c>
      <c r="C17" s="19">
        <v>396.66</v>
      </c>
      <c r="J17" s="19"/>
    </row>
    <row r="18" spans="1:11" x14ac:dyDescent="0.25">
      <c r="A18" s="6" t="s">
        <v>25</v>
      </c>
      <c r="B18" s="9">
        <v>41718.25</v>
      </c>
      <c r="C18" s="19">
        <v>593.45000000000005</v>
      </c>
      <c r="J18" s="19"/>
    </row>
    <row r="19" spans="1:11" x14ac:dyDescent="0.25">
      <c r="A19" s="6" t="s">
        <v>26</v>
      </c>
      <c r="B19" s="9">
        <v>42088.38</v>
      </c>
      <c r="C19" s="19">
        <v>370.13</v>
      </c>
      <c r="J19" s="19"/>
    </row>
    <row r="20" spans="1:11" x14ac:dyDescent="0.25">
      <c r="A20" s="6" t="s">
        <v>27</v>
      </c>
      <c r="B20" s="9">
        <v>42324.51</v>
      </c>
      <c r="C20" s="19">
        <v>236.13</v>
      </c>
      <c r="J20" s="19"/>
    </row>
    <row r="21" spans="1:11" ht="30" x14ac:dyDescent="0.25">
      <c r="A21" s="6" t="s">
        <v>28</v>
      </c>
      <c r="B21" s="9">
        <v>41662.68</v>
      </c>
      <c r="C21" s="20">
        <v>-661.83</v>
      </c>
      <c r="J21" s="20"/>
    </row>
    <row r="22" spans="1:11" x14ac:dyDescent="0.25">
      <c r="A22" s="6" t="s">
        <v>29</v>
      </c>
      <c r="B22" s="9">
        <v>41722.400000000001</v>
      </c>
      <c r="C22" s="19">
        <v>59.72</v>
      </c>
      <c r="J22" s="19"/>
    </row>
    <row r="23" spans="1:11" ht="30" x14ac:dyDescent="0.25">
      <c r="A23" s="6" t="s">
        <v>30</v>
      </c>
      <c r="B23" s="9">
        <v>41761.97</v>
      </c>
      <c r="C23" s="19">
        <v>39.57</v>
      </c>
      <c r="E23" s="22" t="s">
        <v>57</v>
      </c>
      <c r="J23" s="19"/>
    </row>
    <row r="24" spans="1:11" ht="30" x14ac:dyDescent="0.25">
      <c r="A24" s="6" t="s">
        <v>31</v>
      </c>
      <c r="B24" s="9">
        <v>42650.81</v>
      </c>
      <c r="C24" s="19">
        <v>888.84</v>
      </c>
      <c r="E24" s="22">
        <f>B27-B16</f>
        <v>-629</v>
      </c>
      <c r="J24" s="19"/>
    </row>
    <row r="25" spans="1:11" x14ac:dyDescent="0.25">
      <c r="A25" s="6" t="s">
        <v>32</v>
      </c>
      <c r="B25" s="9">
        <v>41307.980000000003</v>
      </c>
      <c r="C25" s="20">
        <v>-1342.83</v>
      </c>
      <c r="J25" s="20"/>
    </row>
    <row r="26" spans="1:11" x14ac:dyDescent="0.25">
      <c r="A26" s="6" t="s">
        <v>33</v>
      </c>
      <c r="B26" s="9">
        <v>40571.449999999997</v>
      </c>
      <c r="C26" s="20">
        <v>-736.53</v>
      </c>
      <c r="E26" s="22" t="s">
        <v>59</v>
      </c>
      <c r="J26" s="20"/>
    </row>
    <row r="27" spans="1:11" x14ac:dyDescent="0.25">
      <c r="A27" s="6" t="s">
        <v>34</v>
      </c>
      <c r="B27" s="9">
        <v>40099.14</v>
      </c>
      <c r="C27" s="20">
        <v>-472.31</v>
      </c>
      <c r="E27" s="22">
        <f>B27-B2</f>
        <v>1791.9700000000012</v>
      </c>
      <c r="J27" s="20"/>
    </row>
    <row r="28" spans="1:11" ht="30" customHeight="1" x14ac:dyDescent="0.25">
      <c r="A28" s="49" t="s">
        <v>35</v>
      </c>
      <c r="B28" s="49"/>
      <c r="C28" s="50"/>
      <c r="J28" s="21"/>
    </row>
    <row r="29" spans="1:11" x14ac:dyDescent="0.25">
      <c r="A29" s="49"/>
      <c r="B29" s="49"/>
      <c r="C29" s="50"/>
    </row>
    <row r="30" spans="1:11" x14ac:dyDescent="0.25">
      <c r="A30" s="49"/>
      <c r="B30" s="49"/>
      <c r="C30" s="50"/>
    </row>
    <row r="31" spans="1:11" x14ac:dyDescent="0.25">
      <c r="A31" s="6" t="s">
        <v>36</v>
      </c>
      <c r="B31" s="9">
        <v>37598.53</v>
      </c>
      <c r="C31" s="20">
        <v>-2500.61</v>
      </c>
      <c r="K31" s="20"/>
    </row>
    <row r="32" spans="1:11" x14ac:dyDescent="0.25">
      <c r="A32" s="6" t="s">
        <v>37</v>
      </c>
      <c r="B32" s="9">
        <v>38063.67</v>
      </c>
      <c r="C32" s="19">
        <v>465.14</v>
      </c>
      <c r="K32" s="19"/>
    </row>
    <row r="33" spans="1:11" x14ac:dyDescent="0.25">
      <c r="A33" s="6" t="s">
        <v>38</v>
      </c>
      <c r="B33" s="9">
        <v>36067.14</v>
      </c>
      <c r="C33" s="20">
        <v>-1996.53</v>
      </c>
      <c r="K33" s="20"/>
    </row>
    <row r="34" spans="1:11" x14ac:dyDescent="0.25">
      <c r="A34" s="6" t="s">
        <v>39</v>
      </c>
      <c r="B34" s="9">
        <v>37384.54</v>
      </c>
      <c r="C34" s="18">
        <v>1317.4</v>
      </c>
      <c r="K34" s="18"/>
    </row>
    <row r="35" spans="1:11" x14ac:dyDescent="0.25">
      <c r="A35" s="6" t="s">
        <v>40</v>
      </c>
      <c r="B35" s="9">
        <v>36837.360000000001</v>
      </c>
      <c r="C35" s="20">
        <v>-547.17999999999995</v>
      </c>
      <c r="K35" s="20"/>
    </row>
    <row r="36" spans="1:11" x14ac:dyDescent="0.25">
      <c r="A36" s="6" t="s">
        <v>41</v>
      </c>
      <c r="B36" s="9">
        <v>35709.15</v>
      </c>
      <c r="C36" s="20">
        <v>-1128.21</v>
      </c>
      <c r="E36" s="22" t="s">
        <v>58</v>
      </c>
      <c r="K36" s="20"/>
    </row>
    <row r="37" spans="1:11" x14ac:dyDescent="0.25">
      <c r="A37" s="8" t="s">
        <v>52</v>
      </c>
      <c r="B37" s="1">
        <v>37217.15</v>
      </c>
      <c r="C37" s="21">
        <f>B37-B36</f>
        <v>1508</v>
      </c>
      <c r="E37" s="22">
        <f>B40-B31</f>
        <v>1021.5299999999988</v>
      </c>
      <c r="K37" s="21"/>
    </row>
    <row r="38" spans="1:11" x14ac:dyDescent="0.25">
      <c r="A38" s="8" t="s">
        <v>53</v>
      </c>
      <c r="B38" s="1">
        <v>39159.800000000003</v>
      </c>
      <c r="C38" s="21">
        <f t="shared" ref="C38:C40" si="0">B38-B37</f>
        <v>1942.6500000000015</v>
      </c>
      <c r="K38" s="21"/>
    </row>
    <row r="39" spans="1:11" x14ac:dyDescent="0.25">
      <c r="A39" s="8" t="s">
        <v>54</v>
      </c>
      <c r="B39" s="1">
        <v>38222.35</v>
      </c>
      <c r="C39" s="21">
        <f t="shared" si="0"/>
        <v>-937.45000000000437</v>
      </c>
      <c r="E39" s="22" t="s">
        <v>60</v>
      </c>
      <c r="K39" s="21"/>
    </row>
    <row r="40" spans="1:11" x14ac:dyDescent="0.25">
      <c r="A40" s="8" t="s">
        <v>51</v>
      </c>
      <c r="B40" s="1">
        <v>38620.06</v>
      </c>
      <c r="C40" s="21">
        <f t="shared" si="0"/>
        <v>397.70999999999913</v>
      </c>
      <c r="E40" s="22">
        <f>B44-B2</f>
        <v>933.72000000000116</v>
      </c>
      <c r="K40" s="21"/>
    </row>
    <row r="41" spans="1:11" x14ac:dyDescent="0.25">
      <c r="A41" s="49" t="s">
        <v>50</v>
      </c>
      <c r="B41" s="49"/>
      <c r="C41" s="50"/>
    </row>
    <row r="42" spans="1:11" x14ac:dyDescent="0.25">
      <c r="A42" s="49"/>
      <c r="B42" s="49"/>
      <c r="C42" s="50"/>
    </row>
    <row r="43" spans="1:11" ht="30" customHeight="1" x14ac:dyDescent="0.25">
      <c r="A43" s="49"/>
      <c r="B43" s="49"/>
      <c r="C43" s="50"/>
    </row>
    <row r="44" spans="1:11" x14ac:dyDescent="0.25">
      <c r="A44" s="8" t="s">
        <v>61</v>
      </c>
      <c r="B44" s="1">
        <v>39240.89</v>
      </c>
      <c r="C44" s="21">
        <f>B44-B40</f>
        <v>620.83000000000175</v>
      </c>
    </row>
    <row r="45" spans="1:11" x14ac:dyDescent="0.25">
      <c r="A45" s="8" t="s">
        <v>62</v>
      </c>
      <c r="B45" s="1">
        <v>38256.31</v>
      </c>
      <c r="C45" s="21">
        <f t="shared" ref="C45:C54" si="1">B45-B44</f>
        <v>-984.58000000000175</v>
      </c>
    </row>
    <row r="46" spans="1:11" x14ac:dyDescent="0.25">
      <c r="A46" s="8" t="s">
        <v>63</v>
      </c>
      <c r="B46" s="1">
        <v>38905.35</v>
      </c>
      <c r="C46" s="21">
        <f t="shared" si="1"/>
        <v>649.04000000000087</v>
      </c>
    </row>
    <row r="47" spans="1:11" x14ac:dyDescent="0.25">
      <c r="A47" s="8" t="s">
        <v>66</v>
      </c>
      <c r="B47" s="1">
        <v>39265.49</v>
      </c>
      <c r="C47" s="21">
        <f t="shared" si="1"/>
        <v>360.13999999999942</v>
      </c>
    </row>
    <row r="48" spans="1:11" x14ac:dyDescent="0.25">
      <c r="A48" s="8" t="s">
        <v>67</v>
      </c>
      <c r="B48" s="1">
        <v>38909.69</v>
      </c>
      <c r="C48" s="21">
        <f t="shared" si="1"/>
        <v>-355.79999999999563</v>
      </c>
    </row>
    <row r="49" spans="1:5" x14ac:dyDescent="0.25">
      <c r="A49" s="8" t="s">
        <v>68</v>
      </c>
      <c r="B49" s="1">
        <v>37680.71</v>
      </c>
      <c r="C49" s="21">
        <f t="shared" si="1"/>
        <v>-1228.9800000000032</v>
      </c>
    </row>
    <row r="50" spans="1:5" x14ac:dyDescent="0.25">
      <c r="A50" s="8" t="s">
        <v>69</v>
      </c>
      <c r="B50" s="1">
        <v>37182.11</v>
      </c>
      <c r="C50" s="21">
        <f t="shared" si="1"/>
        <v>-498.59999999999854</v>
      </c>
    </row>
    <row r="51" spans="1:5" x14ac:dyDescent="0.25">
      <c r="A51" s="8" t="s">
        <v>70</v>
      </c>
      <c r="B51" s="1">
        <v>39458.97</v>
      </c>
      <c r="C51" s="21">
        <f t="shared" si="1"/>
        <v>2276.8600000000006</v>
      </c>
    </row>
    <row r="52" spans="1:5" x14ac:dyDescent="0.25">
      <c r="A52" s="8" t="s">
        <v>71</v>
      </c>
      <c r="B52" s="1">
        <v>40482.33</v>
      </c>
      <c r="C52" s="21">
        <f t="shared" si="1"/>
        <v>1023.3600000000006</v>
      </c>
      <c r="E52" s="22" t="s">
        <v>79</v>
      </c>
    </row>
    <row r="53" spans="1:5" x14ac:dyDescent="0.25">
      <c r="A53" s="8" t="s">
        <v>72</v>
      </c>
      <c r="B53" s="1">
        <v>40693.279999999999</v>
      </c>
      <c r="C53" s="21">
        <f t="shared" si="1"/>
        <v>210.94999999999709</v>
      </c>
      <c r="E53" s="22">
        <f>B55-B44</f>
        <v>2751.3099999999977</v>
      </c>
    </row>
    <row r="54" spans="1:5" x14ac:dyDescent="0.25">
      <c r="A54" s="8" t="s">
        <v>74</v>
      </c>
      <c r="B54" s="1">
        <v>41407.589999999997</v>
      </c>
      <c r="C54" s="21">
        <f t="shared" si="1"/>
        <v>714.30999999999767</v>
      </c>
      <c r="E54" s="22" t="s">
        <v>78</v>
      </c>
    </row>
    <row r="55" spans="1:5" x14ac:dyDescent="0.25">
      <c r="A55" s="8" t="s">
        <v>77</v>
      </c>
      <c r="B55" s="1">
        <v>41992.2</v>
      </c>
      <c r="C55" s="21">
        <f>B55-B54</f>
        <v>584.61000000000058</v>
      </c>
      <c r="E55" s="22">
        <f>B55-B2</f>
        <v>3685.0299999999988</v>
      </c>
    </row>
    <row r="56" spans="1:5" x14ac:dyDescent="0.25">
      <c r="A56" s="49" t="s">
        <v>90</v>
      </c>
      <c r="B56" s="49"/>
      <c r="C56" s="50"/>
    </row>
    <row r="57" spans="1:5" x14ac:dyDescent="0.25">
      <c r="A57" s="49"/>
      <c r="B57" s="49"/>
      <c r="C57" s="50"/>
    </row>
    <row r="58" spans="1:5" ht="28.5" customHeight="1" x14ac:dyDescent="0.25">
      <c r="A58" s="49"/>
      <c r="B58" s="49"/>
      <c r="C58" s="50"/>
    </row>
    <row r="59" spans="1:5" x14ac:dyDescent="0.25">
      <c r="A59" s="8" t="s">
        <v>91</v>
      </c>
      <c r="B59" s="1">
        <v>41234.519999999997</v>
      </c>
      <c r="C59" s="21">
        <f>B59-B55</f>
        <v>-757.68000000000029</v>
      </c>
    </row>
    <row r="60" spans="1:5" x14ac:dyDescent="0.25">
      <c r="A60" s="8" t="s">
        <v>137</v>
      </c>
      <c r="B60" s="1">
        <v>42254.02</v>
      </c>
      <c r="C60" s="21">
        <f t="shared" ref="C60:C61" si="2">B60-B59</f>
        <v>1019.5</v>
      </c>
    </row>
    <row r="61" spans="1:5" x14ac:dyDescent="0.25">
      <c r="A61" s="8" t="s">
        <v>153</v>
      </c>
      <c r="B61" s="1">
        <v>42432.23</v>
      </c>
      <c r="C61" s="21">
        <f t="shared" si="2"/>
        <v>178.2100000000064</v>
      </c>
    </row>
  </sheetData>
  <mergeCells count="9">
    <mergeCell ref="A1:B1"/>
    <mergeCell ref="A14:B15"/>
    <mergeCell ref="A28:B30"/>
    <mergeCell ref="A56:B58"/>
    <mergeCell ref="C56:C58"/>
    <mergeCell ref="A41:B43"/>
    <mergeCell ref="C41:C43"/>
    <mergeCell ref="C14:C15"/>
    <mergeCell ref="C28:C3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YTD Budget Variance</vt:lpstr>
      <vt:lpstr>Treasurers report</vt:lpstr>
      <vt:lpstr>Investment report</vt:lpstr>
      <vt:lpstr>monthly investment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Shaw</dc:creator>
  <cp:lastModifiedBy>OADD</cp:lastModifiedBy>
  <cp:lastPrinted>2024-06-03T15:33:41Z</cp:lastPrinted>
  <dcterms:created xsi:type="dcterms:W3CDTF">2022-11-14T16:45:30Z</dcterms:created>
  <dcterms:modified xsi:type="dcterms:W3CDTF">2024-07-02T15:54:13Z</dcterms:modified>
</cp:coreProperties>
</file>